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001gc-my.sharepoint.com/personal/marie-noelle_thivierge_agr_gc_ca/Documents/Documents/_Projet_IDEA-Qc/Page_Web_IDEA/2024-08-12_Documents finaux traduits FRA et ENG pour Laurence/"/>
    </mc:Choice>
  </mc:AlternateContent>
  <xr:revisionPtr revIDLastSave="19" documentId="13_ncr:1_{FA51879E-2CB1-4B53-A6F1-2ACAC18AED17}" xr6:coauthVersionLast="47" xr6:coauthVersionMax="47" xr10:uidLastSave="{9E78AA60-0F1F-4CC1-BE8A-3633C6A17D82}"/>
  <bookViews>
    <workbookView xWindow="-120" yWindow="-120" windowWidth="29040" windowHeight="15840" xr2:uid="{00000000-000D-0000-FFFF-FFFF00000000}"/>
  </bookViews>
  <sheets>
    <sheet name="GHG_calcul_IDEA-QC_eng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5" l="1"/>
  <c r="F25" i="5" s="1"/>
  <c r="E24" i="5"/>
  <c r="F24" i="5" s="1"/>
  <c r="F23" i="5"/>
  <c r="F22" i="5"/>
  <c r="F21" i="5"/>
  <c r="F20" i="5"/>
  <c r="F19" i="5"/>
  <c r="F18" i="5"/>
  <c r="E17" i="5"/>
  <c r="F17" i="5" s="1"/>
  <c r="F16" i="5"/>
  <c r="F15" i="5"/>
  <c r="F14" i="5"/>
  <c r="F13" i="5"/>
  <c r="E12" i="5"/>
  <c r="F12" i="5" s="1"/>
  <c r="F26" i="5" l="1"/>
  <c r="G25" i="5" s="1"/>
  <c r="F31" i="5" l="1"/>
  <c r="F27" i="5"/>
  <c r="F30" i="5"/>
  <c r="G15" i="5"/>
  <c r="G14" i="5"/>
  <c r="G13" i="5"/>
  <c r="G24" i="5"/>
  <c r="G17" i="5"/>
  <c r="G18" i="5"/>
  <c r="G22" i="5"/>
  <c r="G19" i="5"/>
  <c r="G20" i="5"/>
  <c r="G12" i="5"/>
  <c r="G16" i="5"/>
  <c r="G23" i="5"/>
  <c r="G21" i="5"/>
  <c r="G26" i="5" l="1"/>
</calcChain>
</file>

<file path=xl/sharedStrings.xml><?xml version="1.0" encoding="utf-8"?>
<sst xmlns="http://schemas.openxmlformats.org/spreadsheetml/2006/main" count="65" uniqueCount="51">
  <si>
    <t>Propane</t>
  </si>
  <si>
    <t>Adom et al. (2012;  https://doi.org/10.1007/s11367-012-0386-y), Table 6</t>
  </si>
  <si>
    <t>Rochette et al. (2008; https://doi.org/10.4141/CJSS07025).</t>
  </si>
  <si>
    <t>Proportion</t>
  </si>
  <si>
    <t>Charles et al. (2019; http://dx.doi.org/10.1016/j.agee.2016.11.021).</t>
  </si>
  <si>
    <t>Fournel et al. (2019, Table 5; https://doi.org/10.13031/trans.13271).</t>
  </si>
  <si>
    <r>
      <t>CO</t>
    </r>
    <r>
      <rPr>
        <vertAlign val="subscript"/>
        <sz val="11"/>
        <color theme="1"/>
        <rFont val="Times New Roman"/>
        <family val="1"/>
      </rPr>
      <t>2</t>
    </r>
  </si>
  <si>
    <r>
      <t>m</t>
    </r>
    <r>
      <rPr>
        <vertAlign val="superscript"/>
        <sz val="11"/>
        <color theme="1"/>
        <rFont val="Times New Roman"/>
        <family val="1"/>
      </rPr>
      <t>3</t>
    </r>
  </si>
  <si>
    <r>
      <t>CH</t>
    </r>
    <r>
      <rPr>
        <vertAlign val="subscript"/>
        <sz val="11"/>
        <color theme="1"/>
        <rFont val="Times New Roman"/>
        <family val="1"/>
      </rPr>
      <t>4</t>
    </r>
  </si>
  <si>
    <r>
      <t>N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</si>
  <si>
    <t xml:space="preserve">Instructions: </t>
  </si>
  <si>
    <t>Adom et al. (2012;  https://doi.org/10.1007/s11367-012-0386-y), Table 5 (propane = liquified petroleum gas).</t>
  </si>
  <si>
    <t>Adom et al. (2012;  https://doi.org/10.1007/s11367-012-0386-y), Table 5.</t>
  </si>
  <si>
    <t>%</t>
  </si>
  <si>
    <t>GHG</t>
  </si>
  <si>
    <t>Unit</t>
  </si>
  <si>
    <t>Indicator 21, item 1: Greenhouse gas emissions</t>
  </si>
  <si>
    <t>Emission category</t>
  </si>
  <si>
    <t>References</t>
  </si>
  <si>
    <t>Calculation for the farm</t>
  </si>
  <si>
    <r>
      <t>References in kg CO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 xml:space="preserve"> equivalent</t>
    </r>
  </si>
  <si>
    <t>Holos (AAFC, https://agriculture.canada.ca/en/agricultural-production/holos).</t>
  </si>
  <si>
    <t>Holos (AAFC, https://agriculture.canada.ca/en/agricultural-production/holos), Adom et al. (2012;  https://doi.org/10.1007/s11367-012-0386-y).</t>
  </si>
  <si>
    <t>Holos (AAFC, https://agriculture.canada.ca/en/agricultural-production/holos), GHGenius (NRC, https://natural-resources.canada.ca/energy/energy-sources-distribution/offshore-oil-and-gas/transportation/the-ghgenius/7597).</t>
  </si>
  <si>
    <t>Diesel</t>
  </si>
  <si>
    <t>Electricity</t>
  </si>
  <si>
    <t>Natural gas</t>
  </si>
  <si>
    <t>Applied mineral N</t>
  </si>
  <si>
    <t>Enteric fermentation</t>
  </si>
  <si>
    <t>Manure management</t>
  </si>
  <si>
    <t>Manure spreading</t>
  </si>
  <si>
    <t>Indirect volatilization</t>
  </si>
  <si>
    <t>Leaching and runoff</t>
  </si>
  <si>
    <t>liters</t>
  </si>
  <si>
    <t>Imported feed concentrate</t>
  </si>
  <si>
    <t>kg of feed concentrates</t>
  </si>
  <si>
    <t>Number of lactating cows</t>
  </si>
  <si>
    <t>Applied organic N (manure, slurry)</t>
  </si>
  <si>
    <r>
      <t>cars driven 20,000 km per year at 0.2 kg CO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/km </t>
    </r>
  </si>
  <si>
    <t xml:space="preserve">Please enter farm information in the grey cells (column D). </t>
  </si>
  <si>
    <t>Equivalents:</t>
  </si>
  <si>
    <t>The IDEA-QC framework of farm sustainability indicators − Quebec</t>
  </si>
  <si>
    <t>Divide the farm's total annual GHG emission by the crop area (ha), and refer to the rating scale (Indicators guide) to assign the corresponding scores (from 1 to 5).</t>
  </si>
  <si>
    <r>
      <t>kg CO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 xml:space="preserve"> eq/yr</t>
    </r>
  </si>
  <si>
    <t>kWh</t>
  </si>
  <si>
    <t>kg of N applied as mineral/synthetic fertilizer</t>
  </si>
  <si>
    <t>kg of N applied as organic fertilizer (manure, slurry)</t>
  </si>
  <si>
    <r>
      <t>TOTAL in kg CO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 xml:space="preserve"> eq/yr</t>
    </r>
  </si>
  <si>
    <r>
      <t>TOTAL in t CO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 xml:space="preserve"> eq/yr</t>
    </r>
  </si>
  <si>
    <r>
      <t>The farm's total annual greenhouse gas (GHG) production in t CO</t>
    </r>
    <r>
      <rPr>
        <vertAlign val="sub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 xml:space="preserve"> eq/yr will appear in cell F27, with equivalents in cells F30 and F31.</t>
    </r>
  </si>
  <si>
    <r>
      <t>aircraft making a round-trip flight from Montreal to Cancun (5920 km round-trip, 300 seats, emissions of 223 g CO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/km/passenger (Wikipedia))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</si>
</sst>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9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name val="Times New Roman"/>
      <family val="1"/>
    </font>
    <font>
      <vertAlign val="subscript"/>
      <sz val="14"/>
      <color theme="1"/>
      <name val="Times New Roman"/>
      <family val="1"/>
    </font>
    <font>
      <b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" fontId="5" fillId="0" borderId="1" xfId="0" applyNumberFormat="1" applyFont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" fontId="7" fillId="4" borderId="1" xfId="0" applyNumberFormat="1" applyFont="1" applyFill="1" applyBorder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5" fillId="0" borderId="1" xfId="0" applyFont="1" applyBorder="1" applyAlignment="1">
      <alignment vertical="top"/>
    </xf>
    <xf numFmtId="1" fontId="5" fillId="2" borderId="0" xfId="0" applyNumberFormat="1" applyFont="1" applyFill="1" applyAlignment="1">
      <alignment vertical="top"/>
    </xf>
    <xf numFmtId="164" fontId="5" fillId="0" borderId="1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9" fontId="5" fillId="0" borderId="1" xfId="1" applyFont="1" applyFill="1" applyBorder="1" applyAlignment="1">
      <alignment horizontal="center" vertical="top"/>
    </xf>
    <xf numFmtId="1" fontId="5" fillId="2" borderId="1" xfId="0" applyNumberFormat="1" applyFont="1" applyFill="1" applyBorder="1" applyAlignment="1">
      <alignment vertical="top"/>
    </xf>
    <xf numFmtId="0" fontId="5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vertical="top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12" fillId="0" borderId="0" xfId="0" applyFont="1" applyAlignment="1">
      <alignment vertical="top"/>
    </xf>
    <xf numFmtId="1" fontId="12" fillId="0" borderId="0" xfId="0" applyNumberFormat="1" applyFont="1" applyAlignment="1">
      <alignment vertical="top"/>
    </xf>
    <xf numFmtId="0" fontId="6" fillId="0" borderId="0" xfId="0" applyFont="1" applyAlignment="1">
      <alignment vertical="center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7" fillId="0" borderId="4" xfId="0" applyFont="1" applyBorder="1" applyAlignment="1">
      <alignment vertical="top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center" wrapText="1"/>
    </xf>
  </cellXfs>
  <cellStyles count="4">
    <cellStyle name="Milliers 2" xfId="3" xr:uid="{82471450-8C07-47DA-875F-04E38262C062}"/>
    <cellStyle name="Normal" xfId="0" builtinId="0"/>
    <cellStyle name="Normal 2" xfId="2" xr:uid="{6BBAE549-C055-44E3-96E3-034F526F728D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5F84F-A74D-4661-9272-0E6ECA895874}">
  <dimension ref="A1:I34"/>
  <sheetViews>
    <sheetView tabSelected="1" workbookViewId="0">
      <selection activeCell="A2" sqref="A2"/>
    </sheetView>
  </sheetViews>
  <sheetFormatPr defaultColWidth="9.42578125" defaultRowHeight="15" x14ac:dyDescent="0.25"/>
  <cols>
    <col min="1" max="1" width="9.42578125" style="9"/>
    <col min="2" max="2" width="27.140625" style="9" customWidth="1"/>
    <col min="3" max="3" width="32" style="9" customWidth="1"/>
    <col min="4" max="4" width="24.5703125" style="9" customWidth="1"/>
    <col min="5" max="5" width="38.140625" style="9" customWidth="1"/>
    <col min="6" max="6" width="16.42578125" style="9" bestFit="1" customWidth="1"/>
    <col min="7" max="7" width="42.5703125" style="9" bestFit="1" customWidth="1"/>
    <col min="8" max="8" width="88.85546875" style="9" customWidth="1"/>
    <col min="9" max="9" width="39" style="9" customWidth="1"/>
    <col min="10" max="16384" width="9.42578125" style="9"/>
  </cols>
  <sheetData>
    <row r="1" spans="1:9" ht="18" customHeight="1" x14ac:dyDescent="0.25">
      <c r="A1" s="1" t="s">
        <v>41</v>
      </c>
    </row>
    <row r="2" spans="1:9" ht="18" customHeight="1" x14ac:dyDescent="0.25"/>
    <row r="3" spans="1:9" ht="18" customHeight="1" x14ac:dyDescent="0.25">
      <c r="A3" s="34" t="s">
        <v>16</v>
      </c>
    </row>
    <row r="4" spans="1:9" ht="18" customHeight="1" x14ac:dyDescent="0.25">
      <c r="A4" s="1"/>
    </row>
    <row r="5" spans="1:9" ht="18" customHeight="1" x14ac:dyDescent="0.25">
      <c r="A5" s="2" t="s">
        <v>10</v>
      </c>
      <c r="B5" s="10"/>
    </row>
    <row r="6" spans="1:9" ht="18" customHeight="1" x14ac:dyDescent="0.25">
      <c r="A6" s="2"/>
      <c r="B6" s="11" t="s">
        <v>39</v>
      </c>
    </row>
    <row r="7" spans="1:9" ht="18" customHeight="1" x14ac:dyDescent="0.25">
      <c r="A7" s="2"/>
      <c r="B7" s="11" t="s">
        <v>49</v>
      </c>
    </row>
    <row r="8" spans="1:9" ht="18" customHeight="1" x14ac:dyDescent="0.25">
      <c r="A8" s="2"/>
      <c r="B8" s="11" t="s">
        <v>42</v>
      </c>
    </row>
    <row r="9" spans="1:9" ht="18" customHeight="1" x14ac:dyDescent="0.25"/>
    <row r="10" spans="1:9" s="31" customFormat="1" ht="30.75" customHeight="1" x14ac:dyDescent="0.25">
      <c r="A10" s="37" t="s">
        <v>14</v>
      </c>
      <c r="B10" s="37" t="s">
        <v>17</v>
      </c>
      <c r="C10" s="42" t="s">
        <v>15</v>
      </c>
      <c r="D10" s="43"/>
      <c r="E10" s="35" t="s">
        <v>20</v>
      </c>
      <c r="F10" s="4" t="s">
        <v>19</v>
      </c>
      <c r="G10" s="4" t="s">
        <v>3</v>
      </c>
      <c r="H10" s="37" t="s">
        <v>18</v>
      </c>
    </row>
    <row r="11" spans="1:9" s="21" customFormat="1" ht="17.25" x14ac:dyDescent="0.25">
      <c r="A11" s="36"/>
      <c r="B11" s="41"/>
      <c r="C11" s="44"/>
      <c r="D11" s="45"/>
      <c r="E11" s="36"/>
      <c r="F11" s="20" t="s">
        <v>43</v>
      </c>
      <c r="G11" s="20" t="s">
        <v>13</v>
      </c>
      <c r="H11" s="36"/>
    </row>
    <row r="12" spans="1:9" ht="23.45" customHeight="1" x14ac:dyDescent="0.25">
      <c r="A12" s="38" t="s">
        <v>6</v>
      </c>
      <c r="B12" s="5" t="s">
        <v>24</v>
      </c>
      <c r="C12" s="22" t="s">
        <v>33</v>
      </c>
      <c r="D12" s="23"/>
      <c r="E12" s="24">
        <f>70*0.03868</f>
        <v>2.7075999999999998</v>
      </c>
      <c r="F12" s="25">
        <f>E12*D12</f>
        <v>0</v>
      </c>
      <c r="G12" s="26" t="e">
        <f t="shared" ref="G12:G20" si="0">F12/$F$26</f>
        <v>#DIV/0!</v>
      </c>
      <c r="H12" s="5" t="s">
        <v>21</v>
      </c>
    </row>
    <row r="13" spans="1:9" ht="34.5" customHeight="1" x14ac:dyDescent="0.25">
      <c r="A13" s="39"/>
      <c r="B13" s="5" t="s">
        <v>25</v>
      </c>
      <c r="C13" s="22" t="s">
        <v>44</v>
      </c>
      <c r="D13" s="27"/>
      <c r="E13" s="28">
        <v>2E-3</v>
      </c>
      <c r="F13" s="25">
        <f t="shared" ref="F13:F25" si="1">D13*E13</f>
        <v>0</v>
      </c>
      <c r="G13" s="26" t="e">
        <f t="shared" si="0"/>
        <v>#DIV/0!</v>
      </c>
      <c r="H13" s="5" t="s">
        <v>23</v>
      </c>
      <c r="I13" s="7"/>
    </row>
    <row r="14" spans="1:9" ht="23.45" customHeight="1" x14ac:dyDescent="0.25">
      <c r="A14" s="39"/>
      <c r="B14" s="5" t="s">
        <v>26</v>
      </c>
      <c r="C14" s="22" t="s">
        <v>7</v>
      </c>
      <c r="D14" s="29"/>
      <c r="E14" s="8">
        <v>2.72</v>
      </c>
      <c r="F14" s="25">
        <f t="shared" si="1"/>
        <v>0</v>
      </c>
      <c r="G14" s="26" t="e">
        <f t="shared" si="0"/>
        <v>#DIV/0!</v>
      </c>
      <c r="H14" s="5" t="s">
        <v>12</v>
      </c>
    </row>
    <row r="15" spans="1:9" ht="23.45" customHeight="1" x14ac:dyDescent="0.25">
      <c r="A15" s="39"/>
      <c r="B15" s="5" t="s">
        <v>0</v>
      </c>
      <c r="C15" s="22" t="s">
        <v>33</v>
      </c>
      <c r="D15" s="29"/>
      <c r="E15" s="8">
        <v>2.02</v>
      </c>
      <c r="F15" s="6">
        <f t="shared" si="1"/>
        <v>0</v>
      </c>
      <c r="G15" s="26" t="e">
        <f t="shared" si="0"/>
        <v>#DIV/0!</v>
      </c>
      <c r="H15" s="5" t="s">
        <v>11</v>
      </c>
    </row>
    <row r="16" spans="1:9" ht="28.7" customHeight="1" x14ac:dyDescent="0.25">
      <c r="A16" s="39"/>
      <c r="B16" s="5" t="s">
        <v>27</v>
      </c>
      <c r="C16" s="5" t="s">
        <v>45</v>
      </c>
      <c r="D16" s="27"/>
      <c r="E16" s="24">
        <v>3.59</v>
      </c>
      <c r="F16" s="25">
        <f t="shared" si="1"/>
        <v>0</v>
      </c>
      <c r="G16" s="26" t="e">
        <f t="shared" si="0"/>
        <v>#DIV/0!</v>
      </c>
      <c r="H16" s="5" t="s">
        <v>22</v>
      </c>
    </row>
    <row r="17" spans="1:8" ht="23.45" customHeight="1" x14ac:dyDescent="0.25">
      <c r="A17" s="39"/>
      <c r="B17" s="5" t="s">
        <v>34</v>
      </c>
      <c r="C17" s="5" t="s">
        <v>35</v>
      </c>
      <c r="D17" s="29"/>
      <c r="E17" s="28">
        <f>(0.91+0.41)/2</f>
        <v>0.66</v>
      </c>
      <c r="F17" s="25">
        <f t="shared" si="1"/>
        <v>0</v>
      </c>
      <c r="G17" s="26" t="e">
        <f t="shared" si="0"/>
        <v>#DIV/0!</v>
      </c>
      <c r="H17" s="5" t="s">
        <v>1</v>
      </c>
    </row>
    <row r="18" spans="1:8" ht="23.45" customHeight="1" x14ac:dyDescent="0.25">
      <c r="A18" s="40" t="s">
        <v>8</v>
      </c>
      <c r="B18" s="5" t="s">
        <v>28</v>
      </c>
      <c r="C18" s="5" t="s">
        <v>36</v>
      </c>
      <c r="D18" s="29"/>
      <c r="E18" s="25">
        <v>6037.7802105263154</v>
      </c>
      <c r="F18" s="6">
        <f t="shared" si="1"/>
        <v>0</v>
      </c>
      <c r="G18" s="26" t="e">
        <f t="shared" si="0"/>
        <v>#DIV/0!</v>
      </c>
      <c r="H18" s="5" t="s">
        <v>5</v>
      </c>
    </row>
    <row r="19" spans="1:8" ht="23.45" customHeight="1" x14ac:dyDescent="0.25">
      <c r="A19" s="40"/>
      <c r="B19" s="5" t="s">
        <v>29</v>
      </c>
      <c r="C19" s="5" t="s">
        <v>36</v>
      </c>
      <c r="D19" s="29"/>
      <c r="E19" s="25">
        <v>5471.7383157894728</v>
      </c>
      <c r="F19" s="6">
        <f t="shared" si="1"/>
        <v>0</v>
      </c>
      <c r="G19" s="26" t="e">
        <f t="shared" si="0"/>
        <v>#DIV/0!</v>
      </c>
      <c r="H19" s="5" t="s">
        <v>5</v>
      </c>
    </row>
    <row r="20" spans="1:8" ht="23.45" customHeight="1" x14ac:dyDescent="0.25">
      <c r="A20" s="40" t="s">
        <v>9</v>
      </c>
      <c r="B20" s="5" t="s">
        <v>29</v>
      </c>
      <c r="C20" s="5" t="s">
        <v>36</v>
      </c>
      <c r="D20" s="29"/>
      <c r="E20" s="25">
        <v>566.0418947368421</v>
      </c>
      <c r="F20" s="6">
        <f t="shared" si="1"/>
        <v>0</v>
      </c>
      <c r="G20" s="26" t="e">
        <f t="shared" si="0"/>
        <v>#DIV/0!</v>
      </c>
      <c r="H20" s="5" t="s">
        <v>5</v>
      </c>
    </row>
    <row r="21" spans="1:8" ht="23.45" customHeight="1" x14ac:dyDescent="0.25">
      <c r="A21" s="40"/>
      <c r="B21" s="5" t="s">
        <v>30</v>
      </c>
      <c r="C21" s="5" t="s">
        <v>36</v>
      </c>
      <c r="D21" s="29"/>
      <c r="E21" s="25">
        <v>283.02094736842105</v>
      </c>
      <c r="F21" s="6">
        <f t="shared" si="1"/>
        <v>0</v>
      </c>
      <c r="G21" s="26" t="e">
        <f>F21/$F$26</f>
        <v>#DIV/0!</v>
      </c>
      <c r="H21" s="5" t="s">
        <v>5</v>
      </c>
    </row>
    <row r="22" spans="1:8" ht="23.45" customHeight="1" x14ac:dyDescent="0.25">
      <c r="A22" s="40"/>
      <c r="B22" s="5" t="s">
        <v>31</v>
      </c>
      <c r="C22" s="5" t="s">
        <v>36</v>
      </c>
      <c r="D22" s="29"/>
      <c r="E22" s="25">
        <v>660.38221052631582</v>
      </c>
      <c r="F22" s="6">
        <f t="shared" si="1"/>
        <v>0</v>
      </c>
      <c r="G22" s="26" t="e">
        <f>F22/$F$26</f>
        <v>#DIV/0!</v>
      </c>
      <c r="H22" s="5" t="s">
        <v>5</v>
      </c>
    </row>
    <row r="23" spans="1:8" ht="23.45" customHeight="1" x14ac:dyDescent="0.25">
      <c r="A23" s="40"/>
      <c r="B23" s="5" t="s">
        <v>32</v>
      </c>
      <c r="C23" s="5" t="s">
        <v>36</v>
      </c>
      <c r="D23" s="29"/>
      <c r="E23" s="25">
        <v>377.36126315789471</v>
      </c>
      <c r="F23" s="6">
        <f t="shared" si="1"/>
        <v>0</v>
      </c>
      <c r="G23" s="26" t="e">
        <f>F23/$F$26</f>
        <v>#DIV/0!</v>
      </c>
      <c r="H23" s="5" t="s">
        <v>5</v>
      </c>
    </row>
    <row r="24" spans="1:8" ht="23.45" customHeight="1" x14ac:dyDescent="0.25">
      <c r="A24" s="40"/>
      <c r="B24" s="5" t="s">
        <v>27</v>
      </c>
      <c r="C24" s="5" t="s">
        <v>45</v>
      </c>
      <c r="D24" s="29"/>
      <c r="E24" s="24">
        <f>0.017*265</f>
        <v>4.5049999999999999</v>
      </c>
      <c r="F24" s="6">
        <f t="shared" si="1"/>
        <v>0</v>
      </c>
      <c r="G24" s="26" t="e">
        <f>F24/$F$26</f>
        <v>#DIV/0!</v>
      </c>
      <c r="H24" s="5" t="s">
        <v>2</v>
      </c>
    </row>
    <row r="25" spans="1:8" ht="23.45" customHeight="1" x14ac:dyDescent="0.25">
      <c r="A25" s="40"/>
      <c r="B25" s="5" t="s">
        <v>37</v>
      </c>
      <c r="C25" s="5" t="s">
        <v>46</v>
      </c>
      <c r="D25" s="29"/>
      <c r="E25" s="28">
        <f>0.0057*265</f>
        <v>1.5105</v>
      </c>
      <c r="F25" s="6">
        <f t="shared" si="1"/>
        <v>0</v>
      </c>
      <c r="G25" s="26" t="e">
        <f>F25/$F$26</f>
        <v>#DIV/0!</v>
      </c>
      <c r="H25" s="5" t="s">
        <v>4</v>
      </c>
    </row>
    <row r="26" spans="1:8" ht="23.45" customHeight="1" x14ac:dyDescent="0.25">
      <c r="E26" s="13" t="s">
        <v>47</v>
      </c>
      <c r="F26" s="18">
        <f>SUM(F12:F25)</f>
        <v>0</v>
      </c>
      <c r="G26" s="15" t="e">
        <f>SUM(G12:G25)</f>
        <v>#DIV/0!</v>
      </c>
    </row>
    <row r="27" spans="1:8" ht="23.45" customHeight="1" x14ac:dyDescent="0.25">
      <c r="C27" s="30"/>
      <c r="E27" s="13" t="s">
        <v>48</v>
      </c>
      <c r="F27" s="19">
        <f>F26/1000</f>
        <v>0</v>
      </c>
      <c r="G27" s="12"/>
    </row>
    <row r="28" spans="1:8" ht="26.45" customHeight="1" x14ac:dyDescent="0.25">
      <c r="E28" s="12"/>
      <c r="F28" s="3"/>
      <c r="G28" s="12"/>
    </row>
    <row r="29" spans="1:8" ht="26.45" customHeight="1" x14ac:dyDescent="0.25">
      <c r="E29" s="3"/>
      <c r="F29" s="12" t="s">
        <v>40</v>
      </c>
      <c r="G29" s="12"/>
    </row>
    <row r="30" spans="1:8" ht="43.7" customHeight="1" x14ac:dyDescent="0.25">
      <c r="E30" s="12"/>
      <c r="F30" s="16">
        <f>F26/0.2/20000</f>
        <v>0</v>
      </c>
      <c r="G30" s="14" t="s">
        <v>38</v>
      </c>
    </row>
    <row r="31" spans="1:8" ht="43.7" customHeight="1" x14ac:dyDescent="0.25">
      <c r="E31" s="12"/>
      <c r="F31" s="17">
        <f>F26/(300*0.223*5920)</f>
        <v>0</v>
      </c>
      <c r="G31" s="46" t="s">
        <v>50</v>
      </c>
    </row>
    <row r="32" spans="1:8" x14ac:dyDescent="0.25">
      <c r="E32" s="32"/>
      <c r="F32" s="32"/>
      <c r="G32" s="32"/>
    </row>
    <row r="33" spans="5:7" x14ac:dyDescent="0.25">
      <c r="E33" s="32"/>
      <c r="F33" s="32"/>
      <c r="G33" s="32"/>
    </row>
    <row r="34" spans="5:7" x14ac:dyDescent="0.25">
      <c r="E34" s="32"/>
      <c r="F34" s="33"/>
      <c r="G34" s="32"/>
    </row>
  </sheetData>
  <mergeCells count="8">
    <mergeCell ref="E10:E11"/>
    <mergeCell ref="H10:H11"/>
    <mergeCell ref="A12:A17"/>
    <mergeCell ref="A18:A19"/>
    <mergeCell ref="A20:A25"/>
    <mergeCell ref="A10:A11"/>
    <mergeCell ref="B10:B11"/>
    <mergeCell ref="C10:D11"/>
  </mergeCells>
  <pageMargins left="0.7" right="0.7" top="0.75" bottom="0.75" header="0.3" footer="0.3"/>
  <pageSetup scale="60" orientation="landscape" r:id="rId1"/>
  <headerFooter>
    <oddHeader>&amp;R&amp;"Calibri"&amp;10&amp;K000000 Unclassified / Non classifié&amp;1#_x000D_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GHG_calcul_IDEA-QC_eng</vt:lpstr>
    </vt:vector>
  </TitlesOfParts>
  <Company>AAFC-AAC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Larosée, Alexandre (aka the Detective)</dc:creator>
  <cp:lastModifiedBy>Thivierge, Marie-Noëlle (AAFC/AAC) (she - her / elle)</cp:lastModifiedBy>
  <cp:lastPrinted>2021-06-16T21:15:50Z</cp:lastPrinted>
  <dcterms:created xsi:type="dcterms:W3CDTF">2013-07-16T12:10:20Z</dcterms:created>
  <dcterms:modified xsi:type="dcterms:W3CDTF">2024-08-17T23:45:45Z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ad8967-3ba6-4b00-a759-20a8ca19a393_Enabled">
    <vt:lpwstr>true</vt:lpwstr>
  </property>
  <property fmtid="{D5CDD505-2E9C-101B-9397-08002B2CF9AE}" pid="3" name="MSIP_Label_baad8967-3ba6-4b00-a759-20a8ca19a393_SetDate">
    <vt:lpwstr>2024-05-01T18:02:31Z</vt:lpwstr>
  </property>
  <property fmtid="{D5CDD505-2E9C-101B-9397-08002B2CF9AE}" pid="4" name="MSIP_Label_baad8967-3ba6-4b00-a759-20a8ca19a393_Method">
    <vt:lpwstr>Privileged</vt:lpwstr>
  </property>
  <property fmtid="{D5CDD505-2E9C-101B-9397-08002B2CF9AE}" pid="5" name="MSIP_Label_baad8967-3ba6-4b00-a759-20a8ca19a393_Name">
    <vt:lpwstr>UNCLASSIFIED</vt:lpwstr>
  </property>
  <property fmtid="{D5CDD505-2E9C-101B-9397-08002B2CF9AE}" pid="6" name="MSIP_Label_baad8967-3ba6-4b00-a759-20a8ca19a393_SiteId">
    <vt:lpwstr>9da98bb1-1857-4cc3-8751-9a49e35d24cd</vt:lpwstr>
  </property>
  <property fmtid="{D5CDD505-2E9C-101B-9397-08002B2CF9AE}" pid="7" name="MSIP_Label_baad8967-3ba6-4b00-a759-20a8ca19a393_ActionId">
    <vt:lpwstr>53c0973d-3b44-4832-b568-fdf93dd2b320</vt:lpwstr>
  </property>
  <property fmtid="{D5CDD505-2E9C-101B-9397-08002B2CF9AE}" pid="8" name="MSIP_Label_baad8967-3ba6-4b00-a759-20a8ca19a393_ContentBits">
    <vt:lpwstr>1</vt:lpwstr>
  </property>
  <property fmtid="{D5CDD505-2E9C-101B-9397-08002B2CF9AE}" pid="9" name="MSIP_Label_834ed4f5-eae4-40c7-82be-b1cdf720a1b9_Enabled">
    <vt:lpwstr>true</vt:lpwstr>
  </property>
  <property fmtid="{D5CDD505-2E9C-101B-9397-08002B2CF9AE}" pid="10" name="MSIP_Label_834ed4f5-eae4-40c7-82be-b1cdf720a1b9_SetDate">
    <vt:lpwstr>2024-07-04T17:20:35Z</vt:lpwstr>
  </property>
  <property fmtid="{D5CDD505-2E9C-101B-9397-08002B2CF9AE}" pid="11" name="MSIP_Label_834ed4f5-eae4-40c7-82be-b1cdf720a1b9_Method">
    <vt:lpwstr>Standard</vt:lpwstr>
  </property>
  <property fmtid="{D5CDD505-2E9C-101B-9397-08002B2CF9AE}" pid="12" name="MSIP_Label_834ed4f5-eae4-40c7-82be-b1cdf720a1b9_Name">
    <vt:lpwstr>Unclassified - Non classifié</vt:lpwstr>
  </property>
  <property fmtid="{D5CDD505-2E9C-101B-9397-08002B2CF9AE}" pid="13" name="MSIP_Label_834ed4f5-eae4-40c7-82be-b1cdf720a1b9_SiteId">
    <vt:lpwstr>e0d54a3c-7bbe-4a64-9d46-f9f84a41c833</vt:lpwstr>
  </property>
  <property fmtid="{D5CDD505-2E9C-101B-9397-08002B2CF9AE}" pid="14" name="MSIP_Label_834ed4f5-eae4-40c7-82be-b1cdf720a1b9_ActionId">
    <vt:lpwstr>91a31d9b-8187-42f9-b5fe-e8a373d0d367</vt:lpwstr>
  </property>
  <property fmtid="{D5CDD505-2E9C-101B-9397-08002B2CF9AE}" pid="15" name="MSIP_Label_834ed4f5-eae4-40c7-82be-b1cdf720a1b9_ContentBits">
    <vt:lpwstr>0</vt:lpwstr>
  </property>
  <property fmtid="{D5CDD505-2E9C-101B-9397-08002B2CF9AE}" pid="17" name="_NewReviewCycle">
    <vt:lpwstr/>
  </property>
</Properties>
</file>